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95" windowHeight="7095" activeTab="0"/>
  </bookViews>
  <sheets>
    <sheet name="Fellenius Method" sheetId="1" r:id="rId1"/>
    <sheet name="Modified Bishop Method" sheetId="2" r:id="rId2"/>
  </sheets>
  <definedNames/>
  <calcPr fullCalcOnLoad="1"/>
</workbook>
</file>

<file path=xl/sharedStrings.xml><?xml version="1.0" encoding="utf-8"?>
<sst xmlns="http://schemas.openxmlformats.org/spreadsheetml/2006/main" count="66" uniqueCount="49">
  <si>
    <t>Fellenius Method</t>
  </si>
  <si>
    <t>Parameter \ Slice</t>
  </si>
  <si>
    <r>
      <t>d</t>
    </r>
    <r>
      <rPr>
        <i/>
        <sz val="10"/>
        <rFont val="Arial"/>
        <family val="0"/>
      </rPr>
      <t>x (m)</t>
    </r>
  </si>
  <si>
    <t>h (m)</t>
  </si>
  <si>
    <t>W</t>
  </si>
  <si>
    <t>J (°)</t>
  </si>
  <si>
    <t>u</t>
  </si>
  <si>
    <t>C</t>
  </si>
  <si>
    <t>g</t>
  </si>
  <si>
    <t>f (°)</t>
  </si>
  <si>
    <t>N</t>
  </si>
  <si>
    <r>
      <t>M</t>
    </r>
    <r>
      <rPr>
        <vertAlign val="subscript"/>
        <sz val="10"/>
        <rFont val="Arial"/>
        <family val="2"/>
      </rPr>
      <t>r</t>
    </r>
  </si>
  <si>
    <r>
      <t>M</t>
    </r>
    <r>
      <rPr>
        <vertAlign val="subscript"/>
        <sz val="10"/>
        <rFont val="Arial"/>
        <family val="2"/>
      </rPr>
      <t>d</t>
    </r>
  </si>
  <si>
    <t>U</t>
  </si>
  <si>
    <r>
      <t>W sin(</t>
    </r>
    <r>
      <rPr>
        <sz val="10"/>
        <rFont val="Symbol"/>
        <family val="1"/>
      </rPr>
      <t>J</t>
    </r>
    <r>
      <rPr>
        <sz val="10"/>
        <rFont val="Arial"/>
        <family val="2"/>
      </rPr>
      <t>)</t>
    </r>
  </si>
  <si>
    <t>N - U</t>
  </si>
  <si>
    <r>
      <t>S</t>
    </r>
    <r>
      <rPr>
        <i/>
        <sz val="10"/>
        <rFont val="Arial"/>
        <family val="0"/>
      </rPr>
      <t xml:space="preserve"> M</t>
    </r>
    <r>
      <rPr>
        <vertAlign val="subscript"/>
        <sz val="10"/>
        <rFont val="Arial"/>
        <family val="2"/>
      </rPr>
      <t>r</t>
    </r>
  </si>
  <si>
    <r>
      <t>S</t>
    </r>
    <r>
      <rPr>
        <i/>
        <sz val="10"/>
        <rFont val="Arial"/>
        <family val="0"/>
      </rPr>
      <t xml:space="preserve"> M</t>
    </r>
    <r>
      <rPr>
        <vertAlign val="subscript"/>
        <sz val="10"/>
        <rFont val="Arial"/>
        <family val="2"/>
      </rPr>
      <t>d</t>
    </r>
  </si>
  <si>
    <t>Residual Friction</t>
  </si>
  <si>
    <t>°</t>
  </si>
  <si>
    <t>(C = 0, F = 1)</t>
  </si>
  <si>
    <t>Modified Bishop Method</t>
  </si>
  <si>
    <r>
      <t>d</t>
    </r>
    <r>
      <rPr>
        <i/>
        <sz val="10"/>
        <rFont val="Arial"/>
        <family val="0"/>
      </rPr>
      <t>x</t>
    </r>
  </si>
  <si>
    <t>h</t>
  </si>
  <si>
    <t>J</t>
  </si>
  <si>
    <t>f</t>
  </si>
  <si>
    <t>Initial Iteration</t>
  </si>
  <si>
    <t>Initial FS</t>
  </si>
  <si>
    <r>
      <t>(N)</t>
    </r>
    <r>
      <rPr>
        <vertAlign val="subscript"/>
        <sz val="10"/>
        <rFont val="Arial"/>
        <family val="2"/>
      </rPr>
      <t>1</t>
    </r>
  </si>
  <si>
    <r>
      <t>(FS)</t>
    </r>
    <r>
      <rPr>
        <vertAlign val="subscript"/>
        <sz val="10"/>
        <rFont val="Arial"/>
        <family val="2"/>
      </rPr>
      <t>2</t>
    </r>
  </si>
  <si>
    <t>Second Iteration</t>
  </si>
  <si>
    <r>
      <t>(N)</t>
    </r>
    <r>
      <rPr>
        <vertAlign val="subscript"/>
        <sz val="10"/>
        <rFont val="Arial"/>
        <family val="2"/>
      </rPr>
      <t>2</t>
    </r>
  </si>
  <si>
    <r>
      <t>(FS)</t>
    </r>
    <r>
      <rPr>
        <vertAlign val="subscript"/>
        <sz val="10"/>
        <rFont val="Arial"/>
        <family val="2"/>
      </rPr>
      <t>3</t>
    </r>
  </si>
  <si>
    <t>Third Iteration</t>
  </si>
  <si>
    <r>
      <t>(N)</t>
    </r>
    <r>
      <rPr>
        <vertAlign val="subscript"/>
        <sz val="10"/>
        <rFont val="Arial"/>
        <family val="2"/>
      </rPr>
      <t>3</t>
    </r>
  </si>
  <si>
    <r>
      <t>(FS)</t>
    </r>
    <r>
      <rPr>
        <vertAlign val="subscript"/>
        <sz val="10"/>
        <rFont val="Arial"/>
        <family val="2"/>
      </rPr>
      <t>4</t>
    </r>
  </si>
  <si>
    <t>Fourth Iteration</t>
  </si>
  <si>
    <r>
      <t>(N)</t>
    </r>
    <r>
      <rPr>
        <vertAlign val="subscript"/>
        <sz val="10"/>
        <rFont val="Arial"/>
        <family val="2"/>
      </rPr>
      <t>4</t>
    </r>
  </si>
  <si>
    <r>
      <t>(FS)</t>
    </r>
    <r>
      <rPr>
        <vertAlign val="subscript"/>
        <sz val="10"/>
        <rFont val="Arial"/>
        <family val="2"/>
      </rPr>
      <t>5</t>
    </r>
  </si>
  <si>
    <t>Fifth Iteration</t>
  </si>
  <si>
    <r>
      <t>(N)</t>
    </r>
    <r>
      <rPr>
        <vertAlign val="subscript"/>
        <sz val="10"/>
        <rFont val="Arial"/>
        <family val="2"/>
      </rPr>
      <t>5</t>
    </r>
  </si>
  <si>
    <r>
      <t>(FS)</t>
    </r>
    <r>
      <rPr>
        <vertAlign val="subscript"/>
        <sz val="10"/>
        <rFont val="Arial"/>
        <family val="2"/>
      </rPr>
      <t>6</t>
    </r>
  </si>
  <si>
    <t>Sixth Iteration</t>
  </si>
  <si>
    <r>
      <t>(N)</t>
    </r>
    <r>
      <rPr>
        <vertAlign val="subscript"/>
        <sz val="10"/>
        <rFont val="Arial"/>
        <family val="2"/>
      </rPr>
      <t>6</t>
    </r>
  </si>
  <si>
    <r>
      <t>(FS)</t>
    </r>
    <r>
      <rPr>
        <vertAlign val="subscript"/>
        <sz val="10"/>
        <rFont val="Arial"/>
        <family val="2"/>
      </rPr>
      <t>7</t>
    </r>
  </si>
  <si>
    <t>F for each slice</t>
  </si>
  <si>
    <t xml:space="preserve"> Average F</t>
  </si>
  <si>
    <t>Add "Iterations" by copying and pasting these lines to first blank row below the sixth iteration</t>
  </si>
  <si>
    <t>Normally 2 or 3 iterations is sifficent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</si>
</sst>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Symbol"/>
      <family val="1"/>
    </font>
    <font>
      <vertAlign val="subscript"/>
      <sz val="10"/>
      <name val="Arial"/>
      <family val="2"/>
    </font>
    <font>
      <i/>
      <sz val="10"/>
      <name val="Symbol"/>
      <family val="1"/>
    </font>
    <font>
      <sz val="8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7" fillId="0" borderId="11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2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2" max="2" width="12.421875" style="0" customWidth="1"/>
  </cols>
  <sheetData>
    <row r="1" ht="12.75">
      <c r="A1" s="1" t="s">
        <v>0</v>
      </c>
    </row>
    <row r="4" spans="2:5" ht="13.5" thickBot="1">
      <c r="B4" s="7" t="s">
        <v>1</v>
      </c>
      <c r="C4" s="6">
        <v>1</v>
      </c>
      <c r="D4" s="6">
        <v>2</v>
      </c>
      <c r="E4" s="6">
        <v>3</v>
      </c>
    </row>
    <row r="5" spans="2:5" ht="12.75">
      <c r="B5" s="8" t="s">
        <v>2</v>
      </c>
      <c r="C5" s="5">
        <v>11.5</v>
      </c>
      <c r="D5" s="5">
        <v>11.5</v>
      </c>
      <c r="E5" s="5">
        <v>11.5</v>
      </c>
    </row>
    <row r="6" spans="2:5" ht="12.75">
      <c r="B6" s="9" t="s">
        <v>3</v>
      </c>
      <c r="C6" s="5">
        <v>2.5</v>
      </c>
      <c r="D6" s="5">
        <v>5.25</v>
      </c>
      <c r="E6" s="5">
        <v>3.25</v>
      </c>
    </row>
    <row r="7" spans="2:5" ht="12.75">
      <c r="B7" s="9" t="s">
        <v>4</v>
      </c>
      <c r="C7" s="5">
        <v>690</v>
      </c>
      <c r="D7" s="5">
        <v>1450</v>
      </c>
      <c r="E7" s="5">
        <v>900</v>
      </c>
    </row>
    <row r="8" spans="2:5" ht="12.75">
      <c r="B8" s="8" t="s">
        <v>5</v>
      </c>
      <c r="C8" s="5">
        <v>-5</v>
      </c>
      <c r="D8" s="5">
        <v>16</v>
      </c>
      <c r="E8" s="5">
        <v>34</v>
      </c>
    </row>
    <row r="9" spans="2:5" ht="12.75">
      <c r="B9" s="9" t="s">
        <v>6</v>
      </c>
      <c r="C9" s="5">
        <v>24</v>
      </c>
      <c r="D9" s="5">
        <v>50.4</v>
      </c>
      <c r="E9" s="5">
        <v>31.2</v>
      </c>
    </row>
    <row r="10" spans="2:5" ht="12.75">
      <c r="B10" s="9" t="s">
        <v>7</v>
      </c>
      <c r="C10" s="5">
        <v>16</v>
      </c>
      <c r="D10" s="5">
        <v>16</v>
      </c>
      <c r="E10" s="5">
        <v>16</v>
      </c>
    </row>
    <row r="11" spans="2:5" ht="12.75">
      <c r="B11" s="8" t="s">
        <v>8</v>
      </c>
      <c r="C11" s="5">
        <v>24</v>
      </c>
      <c r="D11" s="5">
        <v>24</v>
      </c>
      <c r="E11" s="5">
        <v>24</v>
      </c>
    </row>
    <row r="12" spans="2:5" ht="12.75">
      <c r="B12" s="8" t="s">
        <v>9</v>
      </c>
      <c r="C12" s="5">
        <v>14</v>
      </c>
      <c r="D12" s="5">
        <v>14</v>
      </c>
      <c r="E12" s="5">
        <v>14</v>
      </c>
    </row>
    <row r="13" spans="2:5" ht="12.75">
      <c r="B13" s="4"/>
      <c r="C13" s="5"/>
      <c r="D13" s="5"/>
      <c r="E13" s="5"/>
    </row>
    <row r="14" spans="2:5" ht="12.75">
      <c r="B14" s="9" t="s">
        <v>10</v>
      </c>
      <c r="C14" s="5">
        <f>C7*COS(RADIANS(C8))</f>
        <v>687.3743416833045</v>
      </c>
      <c r="D14" s="5">
        <f>D7*COS(RADIANS(D8))</f>
        <v>1393.8294591105623</v>
      </c>
      <c r="E14" s="5">
        <f>E7*COS(RADIANS(E8))</f>
        <v>746.1338152995374</v>
      </c>
    </row>
    <row r="15" spans="2:6" ht="15.75">
      <c r="B15" s="9" t="s">
        <v>11</v>
      </c>
      <c r="C15" s="5">
        <f>(C5/COS(RADIANS(C8)))*(C10-C9*TAN(RADIANS(C12)))+C14*TAN(RADIANS(C12))</f>
        <v>287.0071328202228</v>
      </c>
      <c r="D15" s="5">
        <f>(D5/COS(RADIANS(D8)))*(D10-D9*TAN(RADIANS(D12)))+D14*TAN(RADIANS(D12))</f>
        <v>388.6016090475317</v>
      </c>
      <c r="E15" s="5">
        <f>(E5/COS(RADIANS(E8)))*(E10-E9*TAN(RADIANS(E12)))+E14*TAN(RADIANS(E12))</f>
        <v>300.06924088776</v>
      </c>
      <c r="F15" s="5"/>
    </row>
    <row r="16" spans="2:6" ht="15.75">
      <c r="B16" s="9" t="s">
        <v>12</v>
      </c>
      <c r="C16" s="5">
        <f>C7*SIN(RADIANS(C8))</f>
        <v>-60.13746249588414</v>
      </c>
      <c r="D16" s="5">
        <f>D7*SIN(RADIANS(D8))</f>
        <v>399.6741659346488</v>
      </c>
      <c r="E16" s="5">
        <f>E7*SIN(RADIANS(E8))</f>
        <v>503.2736131236722</v>
      </c>
      <c r="F16" s="5"/>
    </row>
    <row r="17" spans="2:5" ht="12.75">
      <c r="B17" s="9" t="s">
        <v>13</v>
      </c>
      <c r="C17" s="5">
        <f>C9*C5/COS(RADIANS(C8))</f>
        <v>277.05427516196386</v>
      </c>
      <c r="D17" s="5">
        <f>D9*D5/COS(RADIANS(D8))</f>
        <v>602.9575530253845</v>
      </c>
      <c r="E17" s="5">
        <f>E9*E5/COS(RADIANS(E8))</f>
        <v>432.7909999232013</v>
      </c>
    </row>
    <row r="18" spans="2:6" ht="12.75">
      <c r="B18" s="11" t="s">
        <v>14</v>
      </c>
      <c r="C18" s="5">
        <f>C7*SIN(RADIANS(C8))</f>
        <v>-60.13746249588414</v>
      </c>
      <c r="D18" s="5">
        <f>D7*SIN(RADIANS(D8))</f>
        <v>399.6741659346488</v>
      </c>
      <c r="E18" s="5">
        <f>E7*SIN(RADIANS(E8))</f>
        <v>503.2736131236722</v>
      </c>
      <c r="F18" s="5">
        <f>SUM(C18:E18)</f>
        <v>842.8103165624368</v>
      </c>
    </row>
    <row r="19" spans="2:6" ht="12.75">
      <c r="B19" s="9" t="s">
        <v>15</v>
      </c>
      <c r="C19" s="5">
        <f>C14-C17</f>
        <v>410.3200665213406</v>
      </c>
      <c r="D19" s="5">
        <f>D14-D17</f>
        <v>790.8719060851778</v>
      </c>
      <c r="E19" s="5">
        <f>E14-E17</f>
        <v>313.34281537633615</v>
      </c>
      <c r="F19" s="5">
        <f>SUM(C19:E19)</f>
        <v>1514.5347879828546</v>
      </c>
    </row>
    <row r="20" spans="2:6" ht="12.75">
      <c r="B20" s="12"/>
      <c r="C20" s="5"/>
      <c r="D20" s="5"/>
      <c r="E20" s="5"/>
      <c r="F20" s="5"/>
    </row>
    <row r="21" spans="2:6" ht="12.75">
      <c r="B21" s="12"/>
      <c r="C21" s="5"/>
      <c r="D21" s="5"/>
      <c r="E21" s="5"/>
      <c r="F21" s="5"/>
    </row>
    <row r="22" spans="2:5" ht="12.75">
      <c r="B22" s="13" t="s">
        <v>45</v>
      </c>
      <c r="C22" s="5">
        <f>C15/C16</f>
        <v>-4.77251817600162</v>
      </c>
      <c r="D22" s="5">
        <f>D15/D16</f>
        <v>0.9722960405478708</v>
      </c>
      <c r="E22" s="5">
        <f>E15/E16</f>
        <v>0.5962347976587088</v>
      </c>
    </row>
    <row r="23" spans="3:5" ht="12.75">
      <c r="C23" s="5"/>
      <c r="D23" s="5"/>
      <c r="E23" s="5"/>
    </row>
    <row r="24" spans="2:3" ht="15.75">
      <c r="B24" s="10" t="s">
        <v>16</v>
      </c>
      <c r="C24" s="5">
        <f>SUM(C15:E15)</f>
        <v>975.6779827555146</v>
      </c>
    </row>
    <row r="25" spans="2:3" ht="15.75">
      <c r="B25" s="10" t="s">
        <v>17</v>
      </c>
      <c r="C25" s="5">
        <f>SUM(C16:E16)</f>
        <v>842.8103165624368</v>
      </c>
    </row>
    <row r="27" spans="2:3" ht="12.75">
      <c r="B27" s="9" t="s">
        <v>46</v>
      </c>
      <c r="C27" s="5">
        <f>C24/C25</f>
        <v>1.1576483623681826</v>
      </c>
    </row>
    <row r="30" spans="1:4" ht="12.75">
      <c r="A30" s="1" t="s">
        <v>18</v>
      </c>
      <c r="C30" s="5">
        <f>DEGREES(ATAN2(SUM(C19:E19),SUM(C18:E18)))</f>
        <v>29.095120523767772</v>
      </c>
      <c r="D30" t="s">
        <v>19</v>
      </c>
    </row>
    <row r="31" ht="12.75">
      <c r="A31" t="s">
        <v>20</v>
      </c>
    </row>
  </sheetData>
  <sheetProtection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zoomScalePageLayoutView="0" workbookViewId="0" topLeftCell="A4">
      <selection activeCell="G24" sqref="G24"/>
    </sheetView>
  </sheetViews>
  <sheetFormatPr defaultColWidth="9.140625" defaultRowHeight="12.75"/>
  <cols>
    <col min="2" max="2" width="12.28125" style="0" customWidth="1"/>
  </cols>
  <sheetData>
    <row r="1" ht="12.75">
      <c r="A1" s="1" t="s">
        <v>21</v>
      </c>
    </row>
    <row r="4" spans="2:5" ht="13.5" thickBot="1">
      <c r="B4" s="7" t="s">
        <v>1</v>
      </c>
      <c r="C4" s="6">
        <v>1</v>
      </c>
      <c r="D4" s="6">
        <v>2</v>
      </c>
      <c r="E4" s="6">
        <v>3</v>
      </c>
    </row>
    <row r="5" spans="2:5" ht="12.75">
      <c r="B5" s="8" t="s">
        <v>22</v>
      </c>
      <c r="C5" s="5">
        <v>11.5</v>
      </c>
      <c r="D5" s="5">
        <v>11.5</v>
      </c>
      <c r="E5" s="5">
        <v>11.5</v>
      </c>
    </row>
    <row r="6" spans="2:5" ht="12.75">
      <c r="B6" s="9" t="s">
        <v>23</v>
      </c>
      <c r="C6" s="5">
        <v>2.5</v>
      </c>
      <c r="D6" s="5">
        <v>5.25</v>
      </c>
      <c r="E6" s="5">
        <v>3.25</v>
      </c>
    </row>
    <row r="7" spans="2:5" ht="12.75">
      <c r="B7" s="9" t="s">
        <v>4</v>
      </c>
      <c r="C7" s="5">
        <v>690</v>
      </c>
      <c r="D7" s="5">
        <v>1450</v>
      </c>
      <c r="E7" s="5">
        <v>900</v>
      </c>
    </row>
    <row r="8" spans="2:5" ht="12.75">
      <c r="B8" s="8" t="s">
        <v>24</v>
      </c>
      <c r="C8" s="5">
        <v>-5</v>
      </c>
      <c r="D8" s="5">
        <v>16</v>
      </c>
      <c r="E8" s="5">
        <v>34</v>
      </c>
    </row>
    <row r="9" spans="2:5" ht="12.75">
      <c r="B9" s="9" t="s">
        <v>6</v>
      </c>
      <c r="C9" s="5">
        <v>24</v>
      </c>
      <c r="D9" s="5">
        <v>50.4</v>
      </c>
      <c r="E9" s="5">
        <v>31.2</v>
      </c>
    </row>
    <row r="10" spans="2:5" ht="12.75">
      <c r="B10" s="9" t="s">
        <v>7</v>
      </c>
      <c r="C10" s="5">
        <v>16</v>
      </c>
      <c r="D10" s="5">
        <v>16</v>
      </c>
      <c r="E10" s="5">
        <v>16</v>
      </c>
    </row>
    <row r="11" spans="2:5" ht="12.75">
      <c r="B11" s="8" t="s">
        <v>8</v>
      </c>
      <c r="C11" s="5">
        <v>24</v>
      </c>
      <c r="D11" s="5">
        <v>24</v>
      </c>
      <c r="E11" s="5">
        <v>24</v>
      </c>
    </row>
    <row r="12" spans="2:5" ht="12.75">
      <c r="B12" s="8" t="s">
        <v>25</v>
      </c>
      <c r="C12" s="5">
        <v>14</v>
      </c>
      <c r="D12" s="5">
        <v>14</v>
      </c>
      <c r="E12" s="5">
        <v>14</v>
      </c>
    </row>
    <row r="13" spans="2:5" ht="12.75">
      <c r="B13" s="4"/>
      <c r="C13" s="5"/>
      <c r="D13" s="5"/>
      <c r="E13" s="5"/>
    </row>
    <row r="14" ht="12.75">
      <c r="A14" t="s">
        <v>26</v>
      </c>
    </row>
    <row r="15" spans="2:3" ht="12.75">
      <c r="B15" s="2" t="s">
        <v>27</v>
      </c>
      <c r="C15" s="2">
        <v>1</v>
      </c>
    </row>
    <row r="16" spans="2:5" ht="15.75">
      <c r="B16" s="2" t="s">
        <v>28</v>
      </c>
      <c r="C16">
        <f>((C$7/COS(RADIANS(C$8)))-(C$9*C$5/COS(RADIANS(C$8)))-(C$5*SIN(RADIANS(C$8))*C$10)/($C15*COS(RADIANS(C$8))^2))/(1+(TAN(RADIANS(C$8))*TAN(RADIANS(C$12)))/$C15)</f>
        <v>441.36855551043476</v>
      </c>
      <c r="D16">
        <f>((D$7/COS(RADIANS(D$8)))-(D$9*D$5/COS(RADIANS(D$8)))-(D$5*SIN(RADIANS(D$8))*D$10)/($C15*COS(RADIANS(D$8))^2))/(1+(TAN(RADIANS(D$8))*TAN(RADIANS(D$12)))/$C15)</f>
        <v>793.8350637138078</v>
      </c>
      <c r="E16">
        <f>((E$7/COS(RADIANS(E$8)))-(E$9*E$5/COS(RADIANS(E$8)))-(E$5*SIN(RADIANS(E$8))*E$10)/($C15*COS(RADIANS(E$8))^2))/(1+(TAN(RADIANS(E$8))*TAN(RADIANS(E$12)))/$C15)</f>
        <v>430.6738773536063</v>
      </c>
    </row>
    <row r="17" spans="2:5" ht="15.75">
      <c r="B17" s="3" t="s">
        <v>11</v>
      </c>
      <c r="C17">
        <f>(C$5*C$10)/COS(RADIANS(C$8))+C16*TAN(RADIANS(C$12))</f>
        <v>294.74839057117214</v>
      </c>
      <c r="D17">
        <f>(D$5*D$10)/COS(RADIANS(D$8))+D16*TAN(RADIANS(D$12))</f>
        <v>389.34040722118755</v>
      </c>
      <c r="E17">
        <f>(E$5*E$10)/COS(RADIANS(E$8))+E16*TAN(RADIANS(E$12))</f>
        <v>329.3231602420222</v>
      </c>
    </row>
    <row r="18" spans="2:5" ht="15.75">
      <c r="B18" s="3" t="s">
        <v>12</v>
      </c>
      <c r="C18">
        <f>C$7*SIN(RADIANS(C$8))</f>
        <v>-60.13746249588414</v>
      </c>
      <c r="D18">
        <f>D$7*SIN(RADIANS(D$8))</f>
        <v>399.6741659346488</v>
      </c>
      <c r="E18">
        <f>E$7*SIN(RADIANS(E$8))</f>
        <v>503.2736131236722</v>
      </c>
    </row>
    <row r="19" spans="2:3" ht="15.75">
      <c r="B19" s="2" t="s">
        <v>29</v>
      </c>
      <c r="C19">
        <f>SUM(C17:E17)/SUM(C18:E18)</f>
        <v>1.2024199729397909</v>
      </c>
    </row>
    <row r="20" spans="1:6" ht="12.75">
      <c r="A20" t="s">
        <v>30</v>
      </c>
      <c r="B20" s="2"/>
      <c r="F20" s="14"/>
    </row>
    <row r="21" spans="2:6" ht="15.75">
      <c r="B21" s="2" t="s">
        <v>31</v>
      </c>
      <c r="C21">
        <f>((C$7/COS(RADIANS(C$8)))-(C$9*C$5/COS(RADIANS(C$8)))-(C$5*SIN(RADIANS(C$8))*C$10)/($C19*COS(RADIANS(C$8))^2))/(1+(TAN(RADIANS(C$8))*TAN(RADIANS(C$12)))/$C19)</f>
        <v>436.9472412938578</v>
      </c>
      <c r="D21">
        <f>((D$7/COS(RADIANS(D$8)))-(D$9*D$5/COS(RADIANS(D$8)))-(D$5*SIN(RADIANS(D$8))*D$10)/($C19*COS(RADIANS(D$8))^2))/(1+(TAN(RADIANS(D$8))*TAN(RADIANS(D$12)))/$C19)</f>
        <v>811.574478800282</v>
      </c>
      <c r="E21">
        <f>((E$7/COS(RADIANS(E$8)))-(E$9*E$5/COS(RADIANS(E$8)))-(E$5*SIN(RADIANS(E$8))*E$10)/($C19*COS(RADIANS(E$8))^2))/(1+(TAN(RADIANS(E$8))*TAN(RADIANS(E$12)))/$C19)</f>
        <v>463.47995441782126</v>
      </c>
      <c r="F21" s="14"/>
    </row>
    <row r="22" spans="2:7" ht="15.75">
      <c r="B22" s="3" t="s">
        <v>11</v>
      </c>
      <c r="C22">
        <f>(C$5*C$10)/COS(RADIANS(C$8))+C21*TAN(RADIANS(C$12))</f>
        <v>293.64603312761085</v>
      </c>
      <c r="D22">
        <f>(D$5*D$10)/COS(RADIANS(D$8))+D21*TAN(RADIANS(D$12))</f>
        <v>393.76334015630437</v>
      </c>
      <c r="E22">
        <f>(E$5*E$10)/COS(RADIANS(E$8))+E21*TAN(RADIANS(E$12))</f>
        <v>337.5026339175624</v>
      </c>
      <c r="F22" s="14"/>
      <c r="G22" t="s">
        <v>47</v>
      </c>
    </row>
    <row r="23" spans="2:7" ht="15.75">
      <c r="B23" s="3" t="s">
        <v>12</v>
      </c>
      <c r="C23">
        <f>C$7*SIN(RADIANS(C$8))</f>
        <v>-60.13746249588414</v>
      </c>
      <c r="D23">
        <f>D$7*SIN(RADIANS(D$8))</f>
        <v>399.6741659346488</v>
      </c>
      <c r="E23">
        <f>E$7*SIN(RADIANS(E$8))</f>
        <v>503.2736131236722</v>
      </c>
      <c r="F23" s="14"/>
      <c r="G23" t="s">
        <v>48</v>
      </c>
    </row>
    <row r="24" spans="2:6" ht="15.75">
      <c r="B24" s="2" t="s">
        <v>32</v>
      </c>
      <c r="C24">
        <f>SUM(C22:E22)/SUM(C23:E23)</f>
        <v>1.216064857133901</v>
      </c>
      <c r="F24" s="14"/>
    </row>
    <row r="25" spans="1:2" ht="12.75">
      <c r="A25" t="s">
        <v>33</v>
      </c>
      <c r="B25" s="2"/>
    </row>
    <row r="26" spans="2:5" ht="15.75">
      <c r="B26" s="2" t="s">
        <v>34</v>
      </c>
      <c r="C26">
        <f>((C$7/COS(RADIANS(C$8)))-(C$9*C$5/COS(RADIANS(C$8)))-(C$5*SIN(RADIANS(C$8))*C$10)/($C24*COS(RADIANS(C$8))^2))/(1+(TAN(RADIANS(C$8))*TAN(RADIANS(C$12)))/$C24)</f>
        <v>436.70312666612307</v>
      </c>
      <c r="D26">
        <f>((D$7/COS(RADIANS(D$8)))-(D$9*D$5/COS(RADIANS(D$8)))-(D$5*SIN(RADIANS(D$8))*D$10)/($C24*COS(RADIANS(D$8))^2))/(1+(TAN(RADIANS(D$8))*TAN(RADIANS(D$12)))/$C24)</f>
        <v>812.5696055873475</v>
      </c>
      <c r="E26">
        <f>((E$7/COS(RADIANS(E$8)))-(E$9*E$5/COS(RADIANS(E$8)))-(E$5*SIN(RADIANS(E$8))*E$10)/($C24*COS(RADIANS(E$8))^2))/(1+(TAN(RADIANS(E$8))*TAN(RADIANS(E$12)))/$C24)</f>
        <v>465.34619351736944</v>
      </c>
    </row>
    <row r="27" spans="2:5" ht="15.75">
      <c r="B27" s="3" t="s">
        <v>11</v>
      </c>
      <c r="C27">
        <f>(C$5*C$10)/COS(RADIANS(C$8))+C26*TAN(RADIANS(C$12))</f>
        <v>293.5851685150129</v>
      </c>
      <c r="D27">
        <f>(D$5*D$10)/COS(RADIANS(D$8))+D26*TAN(RADIANS(D$12))</f>
        <v>394.0114531306991</v>
      </c>
      <c r="E27">
        <f>(E$5*E$10)/COS(RADIANS(E$8))+E26*TAN(RADIANS(E$12))</f>
        <v>337.9679395850806</v>
      </c>
    </row>
    <row r="28" spans="2:5" ht="15.75">
      <c r="B28" s="3" t="s">
        <v>12</v>
      </c>
      <c r="C28">
        <f>C$7*SIN(RADIANS(C$8))</f>
        <v>-60.13746249588414</v>
      </c>
      <c r="D28">
        <f>D$7*SIN(RADIANS(D$8))</f>
        <v>399.6741659346488</v>
      </c>
      <c r="E28">
        <f>E$7*SIN(RADIANS(E$8))</f>
        <v>503.2736131236722</v>
      </c>
    </row>
    <row r="29" spans="2:3" ht="15.75">
      <c r="B29" s="2" t="s">
        <v>35</v>
      </c>
      <c r="C29">
        <f>SUM(C27:E27)/SUM(C28:E28)</f>
        <v>1.2168391167941013</v>
      </c>
    </row>
    <row r="30" ht="12.75">
      <c r="A30" t="s">
        <v>36</v>
      </c>
    </row>
    <row r="31" spans="2:5" ht="15.75">
      <c r="B31" s="2" t="s">
        <v>37</v>
      </c>
      <c r="C31">
        <f>((C$7/COS(RADIANS(C$8)))-(C$9*C$5/COS(RADIANS(C$8)))-(C$5*SIN(RADIANS(C$8))*C$10)/($C29*COS(RADIANS(C$8))^2))/(1+(TAN(RADIANS(C$8))*TAN(RADIANS(C$12)))/$C29)</f>
        <v>436.6894418638164</v>
      </c>
      <c r="D31">
        <f>((D$7/COS(RADIANS(D$8)))-(D$9*D$5/COS(RADIANS(D$8)))-(D$5*SIN(RADIANS(D$8))*D$10)/($C29*COS(RADIANS(D$8))^2))/(1+(TAN(RADIANS(D$8))*TAN(RADIANS(D$12)))/$C29)</f>
        <v>812.6254406650296</v>
      </c>
      <c r="E31">
        <f>((E$7/COS(RADIANS(E$8)))-(E$9*E$5/COS(RADIANS(E$8)))-(E$5*SIN(RADIANS(E$8))*E$10)/($C29*COS(RADIANS(E$8))^2))/(1+(TAN(RADIANS(E$8))*TAN(RADIANS(E$12)))/$C29)</f>
        <v>465.4509881388788</v>
      </c>
    </row>
    <row r="32" spans="2:5" ht="15.75">
      <c r="B32" s="3" t="s">
        <v>11</v>
      </c>
      <c r="C32">
        <f>(C$5*C$10)/COS(RADIANS(C$8))+C31*TAN(RADIANS(C$12))</f>
        <v>293.5817565105845</v>
      </c>
      <c r="D32">
        <f>(D$5*D$10)/COS(RADIANS(D$8))+D31*TAN(RADIANS(D$12))</f>
        <v>394.0253743791062</v>
      </c>
      <c r="E32">
        <f>(E$5*E$10)/COS(RADIANS(E$8))+E31*TAN(RADIANS(E$12))</f>
        <v>337.99406781877025</v>
      </c>
    </row>
    <row r="33" spans="2:5" ht="15.75">
      <c r="B33" s="3" t="s">
        <v>12</v>
      </c>
      <c r="C33">
        <f>C$7*SIN(RADIANS(C$8))</f>
        <v>-60.13746249588414</v>
      </c>
      <c r="D33">
        <f>D$7*SIN(RADIANS(D$8))</f>
        <v>399.6741659346488</v>
      </c>
      <c r="E33">
        <f>E$7*SIN(RADIANS(E$8))</f>
        <v>503.2736131236722</v>
      </c>
    </row>
    <row r="34" spans="2:3" ht="15.75">
      <c r="B34" s="2" t="s">
        <v>38</v>
      </c>
      <c r="C34">
        <f>SUM(C32:E32)/SUM(C33:E33)</f>
        <v>1.2168825874030254</v>
      </c>
    </row>
    <row r="35" ht="12.75">
      <c r="A35" t="s">
        <v>39</v>
      </c>
    </row>
    <row r="36" spans="2:5" ht="15.75">
      <c r="B36" s="2" t="s">
        <v>40</v>
      </c>
      <c r="C36">
        <f>((C$7/COS(RADIANS(C$8)))-(C$9*C$5/COS(RADIANS(C$8)))-(C$5*SIN(RADIANS(C$8))*C$10)/($C34*COS(RADIANS(C$8))^2))/(1+(TAN(RADIANS(C$8))*TAN(RADIANS(C$12)))/$C34)</f>
        <v>436.6886740598527</v>
      </c>
      <c r="D36">
        <f>((D$7/COS(RADIANS(D$8)))-(D$9*D$5/COS(RADIANS(D$8)))-(D$5*SIN(RADIANS(D$8))*D$10)/($C34*COS(RADIANS(D$8))^2))/(1+(TAN(RADIANS(D$8))*TAN(RADIANS(D$12)))/$C34)</f>
        <v>812.6285735213834</v>
      </c>
      <c r="E36">
        <f>((E$7/COS(RADIANS(E$8)))-(E$9*E$5/COS(RADIANS(E$8)))-(E$5*SIN(RADIANS(E$8))*E$10)/($C34*COS(RADIANS(E$8))^2))/(1+(TAN(RADIANS(E$8))*TAN(RADIANS(E$12)))/$C34)</f>
        <v>465.4568683321877</v>
      </c>
    </row>
    <row r="37" spans="2:5" ht="15.75">
      <c r="B37" s="3" t="s">
        <v>11</v>
      </c>
      <c r="C37">
        <f>(C$5*C$10)/COS(RADIANS(C$8))+C36*TAN(RADIANS(C$12))</f>
        <v>293.58156507555566</v>
      </c>
      <c r="D37">
        <f>(D$5*D$10)/COS(RADIANS(D$8))+D36*TAN(RADIANS(D$12))</f>
        <v>394.02615548792414</v>
      </c>
      <c r="E37">
        <f>(E$5*E$10)/COS(RADIANS(E$8))+E36*TAN(RADIANS(E$12))</f>
        <v>337.99553391562426</v>
      </c>
    </row>
    <row r="38" spans="2:5" ht="15.75">
      <c r="B38" s="3" t="s">
        <v>12</v>
      </c>
      <c r="C38">
        <f>C$7*SIN(RADIANS(C$8))</f>
        <v>-60.13746249588414</v>
      </c>
      <c r="D38">
        <f>D$7*SIN(RADIANS(D$8))</f>
        <v>399.6741659346488</v>
      </c>
      <c r="E38">
        <f>E$7*SIN(RADIANS(E$8))</f>
        <v>503.2736131236722</v>
      </c>
    </row>
    <row r="39" spans="2:3" ht="15.75">
      <c r="B39" s="2" t="s">
        <v>41</v>
      </c>
      <c r="C39">
        <f>SUM(C37:E37)/SUM(C38:E38)</f>
        <v>1.2168850265884539</v>
      </c>
    </row>
    <row r="40" ht="12.75">
      <c r="A40" t="s">
        <v>42</v>
      </c>
    </row>
    <row r="41" spans="2:5" ht="15.75">
      <c r="B41" s="2" t="s">
        <v>43</v>
      </c>
      <c r="C41">
        <f>((C$7/COS(RADIANS(C$8)))-(C$9*C$5/COS(RADIANS(C$8)))-(C$5*SIN(RADIANS(C$8))*C$10)/($C39*COS(RADIANS(C$8))^2))/(1+(TAN(RADIANS(C$8))*TAN(RADIANS(C$12)))/$C39)</f>
        <v>436.6886309791519</v>
      </c>
      <c r="D41">
        <f>((D$7/COS(RADIANS(D$8)))-(D$9*D$5/COS(RADIANS(D$8)))-(D$5*SIN(RADIANS(D$8))*D$10)/($C39*COS(RADIANS(D$8))^2))/(1+(TAN(RADIANS(D$8))*TAN(RADIANS(D$12)))/$C39)</f>
        <v>812.6287493032612</v>
      </c>
      <c r="E41">
        <f>((E$7/COS(RADIANS(E$8)))-(E$9*E$5/COS(RADIANS(E$8)))-(E$5*SIN(RADIANS(E$8))*E$10)/($C39*COS(RADIANS(E$8))^2))/(1+(TAN(RADIANS(E$8))*TAN(RADIANS(E$12)))/$C39)</f>
        <v>465.4571982656019</v>
      </c>
    </row>
    <row r="42" spans="2:5" ht="15.75">
      <c r="B42" s="3" t="s">
        <v>11</v>
      </c>
      <c r="C42">
        <f>(C$5*C$10)/COS(RADIANS(C$8))+C41*TAN(RADIANS(C$12))</f>
        <v>293.5815543343306</v>
      </c>
      <c r="D42">
        <f>(D$5*D$10)/COS(RADIANS(D$8))+D41*TAN(RADIANS(D$12))</f>
        <v>394.0261993152686</v>
      </c>
      <c r="E42">
        <f>(E$5*E$10)/COS(RADIANS(E$8))+E41*TAN(RADIANS(E$12))</f>
        <v>337.9956161772635</v>
      </c>
    </row>
    <row r="43" spans="2:5" ht="15.75">
      <c r="B43" s="3" t="s">
        <v>12</v>
      </c>
      <c r="C43">
        <f>C$7*SIN(RADIANS(C$8))</f>
        <v>-60.13746249588414</v>
      </c>
      <c r="D43">
        <f>D$7*SIN(RADIANS(D$8))</f>
        <v>399.6741659346488</v>
      </c>
      <c r="E43">
        <f>E$7*SIN(RADIANS(E$8))</f>
        <v>503.2736131236722</v>
      </c>
    </row>
    <row r="44" spans="2:3" ht="15.75">
      <c r="B44" s="2" t="s">
        <v>44</v>
      </c>
      <c r="C44">
        <f>SUM(C42:E42)/SUM(C43:E43)</f>
        <v>1.2168851634493303</v>
      </c>
    </row>
    <row r="46" ht="12.75">
      <c r="B46" s="2"/>
    </row>
    <row r="47" ht="12.75">
      <c r="B47" s="3"/>
    </row>
    <row r="48" ht="12.75">
      <c r="B48" s="3"/>
    </row>
    <row r="49" ht="12.75">
      <c r="B49" s="2"/>
    </row>
  </sheetData>
  <sheetProtection/>
  <printOptions/>
  <pageMargins left="0.75" right="0.75" top="1" bottom="1" header="0.5" footer="0.5"/>
  <pageSetup fitToHeight="1" fitToWidth="1" horizontalDpi="300" verticalDpi="300" orientation="portrait" scale="9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M. Cruikshank</dc:creator>
  <cp:keywords/>
  <dc:description/>
  <cp:lastModifiedBy>Kenneth</cp:lastModifiedBy>
  <cp:lastPrinted>1996-05-08T18:59:19Z</cp:lastPrinted>
  <dcterms:created xsi:type="dcterms:W3CDTF">1996-05-02T02:31:28Z</dcterms:created>
  <dcterms:modified xsi:type="dcterms:W3CDTF">2015-09-04T16:54:33Z</dcterms:modified>
  <cp:category/>
  <cp:version/>
  <cp:contentType/>
  <cp:contentStatus/>
</cp:coreProperties>
</file>